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Government Relations\Sankalp's stuff\BRM\RMP\"/>
    </mc:Choice>
  </mc:AlternateContent>
  <xr:revisionPtr revIDLastSave="0" documentId="13_ncr:1_{D479E717-9DB8-4C63-AD13-C391AFCF3C5C}" xr6:coauthVersionLast="47" xr6:coauthVersionMax="47" xr10:uidLastSave="{00000000-0000-0000-0000-000000000000}"/>
  <bookViews>
    <workbookView xWindow="-120" yWindow="-120" windowWidth="29040" windowHeight="15840" xr2:uid="{335A7EB4-ADAA-4F0F-868A-77C12765A21F}"/>
  </bookViews>
  <sheets>
    <sheet name="Documentation" sheetId="5" r:id="rId1"/>
    <sheet name="Calculator" sheetId="1" r:id="rId2"/>
    <sheet name="COP" sheetId="2" state="hidden" r:id="rId3"/>
    <sheet name="Premium rates" sheetId="3" state="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28" i="1"/>
  <c r="D13" i="1"/>
  <c r="D11" i="1"/>
  <c r="D24" i="1" l="1"/>
  <c r="D15" i="1" a="1"/>
  <c r="D15" i="1" s="1"/>
  <c r="D26" i="1" s="1"/>
  <c r="G4" i="1"/>
  <c r="D30" i="1" l="1"/>
  <c r="D3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<sst xmlns="http://schemas.openxmlformats.org/spreadsheetml/2006/main" count="102" uniqueCount="54">
  <si>
    <t>COP ($/bu or lbs)</t>
  </si>
  <si>
    <t>Conversion factor</t>
  </si>
  <si>
    <t>Select commodity</t>
  </si>
  <si>
    <t>Oats</t>
  </si>
  <si>
    <t>drop-down menu</t>
  </si>
  <si>
    <t>Commodity</t>
  </si>
  <si>
    <t>Select Coverage Level</t>
  </si>
  <si>
    <t>Soybeans</t>
  </si>
  <si>
    <t>Select AFY type (bu or tons)</t>
  </si>
  <si>
    <t>Enter your price</t>
  </si>
  <si>
    <r>
      <rPr>
        <b/>
        <i/>
        <sz val="9"/>
        <color theme="4" tint="-0.499984740745262"/>
        <rFont val="Aptos Narrow"/>
        <family val="2"/>
        <scheme val="minor"/>
      </rPr>
      <t>use</t>
    </r>
    <r>
      <rPr>
        <i/>
        <sz val="9"/>
        <color theme="4" tint="-0.499984740745262"/>
        <rFont val="Aptos Narrow"/>
        <family val="2"/>
        <scheme val="minor"/>
      </rPr>
      <t xml:space="preserve"> scroll-bar </t>
    </r>
    <r>
      <rPr>
        <b/>
        <i/>
        <sz val="9"/>
        <color theme="4" tint="-0.499984740745262"/>
        <rFont val="Aptos Narrow"/>
        <family val="2"/>
        <scheme val="minor"/>
      </rPr>
      <t>if you didn't enter price</t>
    </r>
  </si>
  <si>
    <r>
      <t xml:space="preserve">Expected average forward price - </t>
    </r>
    <r>
      <rPr>
        <b/>
        <sz val="15"/>
        <color theme="7" tint="0.39997558519241921"/>
        <rFont val="Aptos Narrow"/>
        <family val="2"/>
        <scheme val="minor"/>
      </rPr>
      <t xml:space="preserve">bu/tons </t>
    </r>
    <r>
      <rPr>
        <b/>
        <sz val="15"/>
        <color theme="0"/>
        <rFont val="Aptos Narrow"/>
        <family val="2"/>
        <scheme val="minor"/>
      </rPr>
      <t>(April 1 - Sept 30, 2023)</t>
    </r>
  </si>
  <si>
    <t>Spring Wheat</t>
  </si>
  <si>
    <r>
      <t>Expected average cash/spot price -</t>
    </r>
    <r>
      <rPr>
        <b/>
        <sz val="15"/>
        <color theme="7" tint="0.39997558519241921"/>
        <rFont val="Aptos Narrow"/>
        <family val="2"/>
        <scheme val="minor"/>
      </rPr>
      <t xml:space="preserve"> bu/tons</t>
    </r>
    <r>
      <rPr>
        <b/>
        <sz val="15"/>
        <color theme="0"/>
        <rFont val="Aptos Narrow"/>
        <family val="2"/>
        <scheme val="minor"/>
      </rPr>
      <t xml:space="preserve"> (Oct 1, 2023 - March 30, 2024)</t>
    </r>
  </si>
  <si>
    <t>Spring grain</t>
  </si>
  <si>
    <t>Premium Rate (based on selection) bu/lb</t>
  </si>
  <si>
    <t>Barley</t>
  </si>
  <si>
    <t>bu</t>
  </si>
  <si>
    <t>tons</t>
  </si>
  <si>
    <t>Canola</t>
  </si>
  <si>
    <t>Enter AFY (bu or tons)</t>
  </si>
  <si>
    <t>White and Black beans</t>
  </si>
  <si>
    <t>Colored Beans</t>
  </si>
  <si>
    <t>Enter Acreage</t>
  </si>
  <si>
    <t>Anticipated Proration</t>
  </si>
  <si>
    <t>Select proration type</t>
  </si>
  <si>
    <r>
      <t xml:space="preserve">Premium paid </t>
    </r>
    <r>
      <rPr>
        <b/>
        <sz val="15"/>
        <color theme="7" tint="0.59999389629810485"/>
        <rFont val="Aptos Narrow"/>
        <family val="2"/>
        <scheme val="minor"/>
      </rPr>
      <t>(bu/tons)</t>
    </r>
  </si>
  <si>
    <t xml:space="preserve">Your pre-harvest payment </t>
  </si>
  <si>
    <t>Your pre-harvest payment (net of premiums)</t>
  </si>
  <si>
    <t>Your post-harvest payment</t>
  </si>
  <si>
    <t>Total payment</t>
  </si>
  <si>
    <t>*This calculator is produced for guidance only. Grain Farmers of Ontario does not give investment advice and is not liable for losses undertaken by an individual.</t>
  </si>
  <si>
    <t>COP 2024</t>
  </si>
  <si>
    <t>Corn</t>
  </si>
  <si>
    <t>HR winter wheat</t>
  </si>
  <si>
    <t>SW winter wheat</t>
  </si>
  <si>
    <t>SR Winter Wheat</t>
  </si>
  <si>
    <t>Coverage</t>
  </si>
  <si>
    <t>Rates 24</t>
  </si>
  <si>
    <t>Rates</t>
  </si>
  <si>
    <t>HR Winter wheat</t>
  </si>
  <si>
    <t>White and black beans</t>
  </si>
  <si>
    <t>Bu</t>
  </si>
  <si>
    <t>Projected</t>
  </si>
  <si>
    <t/>
  </si>
  <si>
    <t>use scroll-bar if "manual"</t>
  </si>
  <si>
    <t>RMP Calculator 2024</t>
  </si>
  <si>
    <t>Definitions</t>
  </si>
  <si>
    <t>Introduction</t>
  </si>
  <si>
    <t>3. Please enter what you think the pre-harvest and post-harvest price you are going to receive.</t>
  </si>
  <si>
    <t>1. The RMP calculator provides an estimate of what your payment could look like for the 2024-25 farming season.</t>
  </si>
  <si>
    <t>2. Please note that these values may not reflect your actual payment. This calculator is for guidance purposes only and does not constitute investment advice.</t>
  </si>
  <si>
    <r>
      <t xml:space="preserve">1. </t>
    </r>
    <r>
      <rPr>
        <b/>
        <sz val="11"/>
        <color theme="1"/>
        <rFont val="Aptos Narrow"/>
        <family val="2"/>
        <scheme val="minor"/>
      </rPr>
      <t>COP:</t>
    </r>
    <r>
      <rPr>
        <sz val="11"/>
        <color theme="1"/>
        <rFont val="Aptos Narrow"/>
        <family val="2"/>
        <scheme val="minor"/>
      </rPr>
      <t xml:space="preserve"> Cost of Production - the support levels are provided by OMAFRA.</t>
    </r>
  </si>
  <si>
    <r>
      <t xml:space="preserve">2. </t>
    </r>
    <r>
      <rPr>
        <b/>
        <sz val="11"/>
        <color theme="1"/>
        <rFont val="Aptos Narrow"/>
        <family val="2"/>
        <scheme val="minor"/>
      </rPr>
      <t>Proration:</t>
    </r>
    <r>
      <rPr>
        <sz val="11"/>
        <color theme="1"/>
        <rFont val="Aptos Narrow"/>
        <family val="2"/>
        <scheme val="minor"/>
      </rPr>
      <t xml:space="preserve"> The ratio of money available in the RMP fund and total liability. The number is a percentage. This number would be multiplied by your payment amount to determine final payment. There are currently $87 million in the RMP fund currently. There are two choices, you can let the proration level remain and "projected" and calculate your payment or you can use a "manual" proration option. Where you can select your own proration amount.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</si>
</sst>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15"/>
      <color theme="0"/>
      <name val="Aptos Narrow"/>
      <family val="2"/>
      <scheme val="minor"/>
    </font>
    <font>
      <i/>
      <sz val="9"/>
      <color theme="4" tint="-0.499984740745262"/>
      <name val="Aptos Narrow"/>
      <family val="2"/>
      <scheme val="minor"/>
    </font>
    <font>
      <b/>
      <i/>
      <sz val="11"/>
      <color theme="4" tint="-0.499984740745262"/>
      <name val="Aptos Narrow"/>
      <family val="2"/>
      <scheme val="minor"/>
    </font>
    <font>
      <b/>
      <i/>
      <sz val="9"/>
      <color theme="4" tint="-0.499984740745262"/>
      <name val="Aptos Narrow"/>
      <family val="2"/>
      <scheme val="minor"/>
    </font>
    <font>
      <b/>
      <sz val="15"/>
      <color theme="7" tint="0.39997558519241921"/>
      <name val="Aptos Narrow"/>
      <family val="2"/>
      <scheme val="minor"/>
    </font>
    <font>
      <sz val="1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sz val="15"/>
      <color theme="7" tint="0.59999389629810485"/>
      <name val="Aptos Narrow"/>
      <family val="2"/>
      <scheme val="minor"/>
    </font>
    <font>
      <sz val="11"/>
      <color theme="7" tint="-0.499984740745262"/>
      <name val="Aptos Narrow"/>
      <family val="2"/>
      <scheme val="minor"/>
    </font>
    <font>
      <i/>
      <sz val="9"/>
      <color theme="7" tint="-0.499984740745262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2" borderId="0" xfId="0" applyFont="1" applyFill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0" fillId="0" borderId="2" xfId="0" applyBorder="1" applyProtection="1"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 hidden="1"/>
    </xf>
    <xf numFmtId="0" fontId="4" fillId="0" borderId="2" xfId="0" applyFont="1" applyBorder="1" applyProtection="1">
      <protection locked="0"/>
    </xf>
    <xf numFmtId="0" fontId="4" fillId="0" borderId="0" xfId="0" applyFont="1" applyProtection="1">
      <protection hidden="1"/>
    </xf>
    <xf numFmtId="0" fontId="6" fillId="5" borderId="0" xfId="0" applyFont="1" applyFill="1" applyProtection="1">
      <protection locked="0"/>
    </xf>
    <xf numFmtId="49" fontId="6" fillId="6" borderId="0" xfId="0" applyNumberFormat="1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6" fillId="7" borderId="0" xfId="0" applyFont="1" applyFill="1" applyAlignment="1">
      <alignment horizontal="center"/>
    </xf>
    <xf numFmtId="9" fontId="6" fillId="6" borderId="0" xfId="0" applyNumberFormat="1" applyFont="1" applyFill="1" applyAlignment="1" applyProtection="1">
      <alignment horizontal="center"/>
      <protection locked="0"/>
    </xf>
    <xf numFmtId="0" fontId="6" fillId="6" borderId="0" xfId="0" applyFont="1" applyFill="1" applyAlignment="1" applyProtection="1">
      <alignment horizontal="center"/>
      <protection locked="0"/>
    </xf>
    <xf numFmtId="0" fontId="6" fillId="3" borderId="0" xfId="0" applyFont="1" applyFill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8" borderId="3" xfId="0" applyFont="1" applyFill="1" applyBorder="1" applyAlignment="1" applyProtection="1">
      <alignment horizontal="center"/>
      <protection locked="0"/>
    </xf>
    <xf numFmtId="0" fontId="6" fillId="9" borderId="0" xfId="0" applyFont="1" applyFill="1" applyAlignment="1">
      <alignment horizontal="center"/>
    </xf>
    <xf numFmtId="0" fontId="11" fillId="0" borderId="0" xfId="0" applyFont="1" applyProtection="1">
      <protection locked="0"/>
    </xf>
    <xf numFmtId="0" fontId="4" fillId="0" borderId="0" xfId="0" applyFont="1" applyProtection="1">
      <protection locked="0" hidden="1"/>
    </xf>
    <xf numFmtId="0" fontId="3" fillId="0" borderId="0" xfId="0" applyFont="1" applyAlignment="1" applyProtection="1">
      <alignment horizontal="center"/>
      <protection locked="0"/>
    </xf>
    <xf numFmtId="0" fontId="6" fillId="6" borderId="0" xfId="0" applyFont="1" applyFill="1" applyAlignment="1">
      <alignment horizontal="center"/>
    </xf>
    <xf numFmtId="4" fontId="6" fillId="8" borderId="3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6" fillId="9" borderId="0" xfId="0" applyFont="1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2" fillId="10" borderId="0" xfId="0" applyFont="1" applyFill="1" applyAlignment="1" applyProtection="1">
      <alignment horizontal="right"/>
      <protection locked="0"/>
    </xf>
    <xf numFmtId="0" fontId="6" fillId="11" borderId="0" xfId="0" applyFont="1" applyFill="1" applyAlignment="1" applyProtection="1">
      <alignment horizontal="center"/>
      <protection locked="0"/>
    </xf>
    <xf numFmtId="1" fontId="4" fillId="0" borderId="2" xfId="0" applyNumberFormat="1" applyFont="1" applyBorder="1" applyProtection="1">
      <protection locked="0"/>
    </xf>
    <xf numFmtId="0" fontId="6" fillId="12" borderId="0" xfId="0" applyFont="1" applyFill="1" applyProtection="1">
      <protection locked="0"/>
    </xf>
    <xf numFmtId="4" fontId="6" fillId="13" borderId="0" xfId="0" applyNumberFormat="1" applyFont="1" applyFill="1" applyAlignment="1">
      <alignment horizontal="center"/>
    </xf>
    <xf numFmtId="0" fontId="6" fillId="14" borderId="0" xfId="0" applyFont="1" applyFill="1" applyProtection="1">
      <protection locked="0"/>
    </xf>
    <xf numFmtId="4" fontId="6" fillId="15" borderId="0" xfId="0" applyNumberFormat="1" applyFont="1" applyFill="1" applyAlignment="1">
      <alignment horizontal="center"/>
    </xf>
    <xf numFmtId="4" fontId="6" fillId="16" borderId="0" xfId="0" applyNumberFormat="1" applyFont="1" applyFill="1" applyAlignment="1">
      <alignment horizontal="center"/>
    </xf>
    <xf numFmtId="0" fontId="14" fillId="0" borderId="0" xfId="0" applyFont="1" applyProtection="1">
      <protection locked="0"/>
    </xf>
    <xf numFmtId="0" fontId="14" fillId="0" borderId="2" xfId="0" applyFont="1" applyBorder="1" applyProtection="1">
      <protection locked="0"/>
    </xf>
    <xf numFmtId="0" fontId="15" fillId="0" borderId="0" xfId="0" applyFo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17" borderId="9" xfId="0" applyFont="1" applyFill="1" applyBorder="1"/>
    <xf numFmtId="0" fontId="0" fillId="0" borderId="1" xfId="0" applyBorder="1"/>
    <xf numFmtId="49" fontId="3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49" fontId="0" fillId="0" borderId="0" xfId="0" applyNumberFormat="1"/>
    <xf numFmtId="9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 applyProtection="1">
      <protection hidden="1"/>
    </xf>
    <xf numFmtId="0" fontId="2" fillId="0" borderId="0" xfId="0" applyFont="1" applyProtection="1">
      <protection locked="0"/>
    </xf>
    <xf numFmtId="0" fontId="16" fillId="3" borderId="0" xfId="0" quotePrefix="1" applyFont="1" applyFill="1" applyAlignment="1" applyProtection="1">
      <alignment horizontal="center"/>
      <protection hidden="1"/>
    </xf>
    <xf numFmtId="0" fontId="2" fillId="3" borderId="0" xfId="0" applyFont="1" applyFill="1" applyProtection="1">
      <protection locked="0"/>
    </xf>
    <xf numFmtId="0" fontId="2" fillId="0" borderId="4" xfId="0" applyFont="1" applyBorder="1" applyProtection="1">
      <protection hidden="1"/>
    </xf>
    <xf numFmtId="0" fontId="4" fillId="0" borderId="6" xfId="0" applyFont="1" applyBorder="1" applyProtection="1">
      <protection hidden="1"/>
    </xf>
    <xf numFmtId="3" fontId="6" fillId="6" borderId="10" xfId="0" applyNumberFormat="1" applyFont="1" applyFill="1" applyBorder="1" applyAlignment="1" applyProtection="1">
      <alignment horizontal="center"/>
      <protection locked="0"/>
    </xf>
    <xf numFmtId="10" fontId="6" fillId="6" borderId="0" xfId="0" applyNumberFormat="1" applyFont="1" applyFill="1" applyAlignment="1">
      <alignment horizontal="center"/>
    </xf>
    <xf numFmtId="0" fontId="2" fillId="0" borderId="2" xfId="0" applyFont="1" applyBorder="1" applyProtection="1">
      <protection locked="0"/>
    </xf>
    <xf numFmtId="0" fontId="0" fillId="0" borderId="11" xfId="0" applyBorder="1" applyProtection="1">
      <protection locked="0"/>
    </xf>
    <xf numFmtId="0" fontId="4" fillId="16" borderId="1" xfId="0" applyFont="1" applyFill="1" applyBorder="1"/>
    <xf numFmtId="0" fontId="1" fillId="1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Scroll" dx="22" fmlaLink="$K$11" horiz="1" max="800" min="10" page="10" val="40"/>
</file>

<file path=xl/ctrlProps/ctrlProp2.xml><?xml version="1.0" encoding="utf-8"?>
<formControlPr xmlns="http://schemas.microsoft.com/office/spreadsheetml/2009/9/main" objectType="Scroll" dx="22" fmlaLink="$K$13" horiz="1" max="200" min="10" page="10" val="10"/>
</file>

<file path=xl/ctrlProps/ctrlProp3.xml><?xml version="1.0" encoding="utf-8"?>
<formControlPr xmlns="http://schemas.microsoft.com/office/spreadsheetml/2009/9/main" objectType="Scroll" dx="22" fmlaLink="$J$24" horiz="1" inc="5" max="100" page="10" val="1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180975</xdr:rowOff>
        </xdr:from>
        <xdr:to>
          <xdr:col>6</xdr:col>
          <xdr:colOff>952500</xdr:colOff>
          <xdr:row>11</xdr:row>
          <xdr:rowOff>38100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11</xdr:row>
          <xdr:rowOff>171450</xdr:rowOff>
        </xdr:from>
        <xdr:to>
          <xdr:col>6</xdr:col>
          <xdr:colOff>962025</xdr:colOff>
          <xdr:row>13</xdr:row>
          <xdr:rowOff>19050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19050</xdr:rowOff>
        </xdr:from>
        <xdr:to>
          <xdr:col>6</xdr:col>
          <xdr:colOff>933450</xdr:colOff>
          <xdr:row>24</xdr:row>
          <xdr:rowOff>57150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Government%20Relations\Sankalp's%20stuff\BRM\RMP\RMP%20Calculator%202023.xlsm" TargetMode="External"/><Relationship Id="rId1" Type="http://schemas.openxmlformats.org/officeDocument/2006/relationships/externalLinkPath" Target="RMP%20Calculator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or"/>
      <sheetName val="Conversion factor"/>
      <sheetName val="COP"/>
      <sheetName val="Premium rates"/>
      <sheetName val="Sheet3"/>
      <sheetName val="Sheet2"/>
    </sheetNames>
    <sheetDataSet>
      <sheetData sheetId="0"/>
      <sheetData sheetId="1"/>
      <sheetData sheetId="2">
        <row r="2">
          <cell r="A2" t="str">
            <v>Corn</v>
          </cell>
          <cell r="B2">
            <v>6.81</v>
          </cell>
        </row>
        <row r="3">
          <cell r="A3" t="str">
            <v>Soybeans</v>
          </cell>
          <cell r="B3">
            <v>17.489999999999998</v>
          </cell>
        </row>
        <row r="4">
          <cell r="A4" t="str">
            <v>HR winter wheat</v>
          </cell>
          <cell r="B4">
            <v>9.82</v>
          </cell>
        </row>
        <row r="5">
          <cell r="A5" t="str">
            <v>SW winter wheat</v>
          </cell>
          <cell r="B5">
            <v>9.7200000000000006</v>
          </cell>
        </row>
        <row r="6">
          <cell r="A6" t="str">
            <v>SR Winter Wheat</v>
          </cell>
          <cell r="B6">
            <v>9.6199999999999992</v>
          </cell>
        </row>
        <row r="7">
          <cell r="A7" t="str">
            <v>Spring Wheat</v>
          </cell>
          <cell r="B7">
            <v>10.38</v>
          </cell>
        </row>
        <row r="8">
          <cell r="A8" t="str">
            <v>Spring grain</v>
          </cell>
          <cell r="B8">
            <v>0.17030000000000001</v>
          </cell>
        </row>
        <row r="9">
          <cell r="A9" t="str">
            <v>Oats</v>
          </cell>
          <cell r="B9">
            <v>0.17030000000000001</v>
          </cell>
        </row>
        <row r="10">
          <cell r="A10" t="str">
            <v>Barley</v>
          </cell>
          <cell r="B10">
            <v>0.17030000000000001</v>
          </cell>
        </row>
        <row r="11">
          <cell r="A11" t="str">
            <v>Canola</v>
          </cell>
          <cell r="B11">
            <v>0.44619999999999999</v>
          </cell>
        </row>
        <row r="12">
          <cell r="A12" t="str">
            <v>White and Black beans</v>
          </cell>
          <cell r="B12">
            <v>0.53059999999999996</v>
          </cell>
        </row>
        <row r="13">
          <cell r="A13" t="str">
            <v>Colored Beans</v>
          </cell>
          <cell r="B13">
            <v>0.54830000000000001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44103-9283-4347-9AF0-6E0E6EB1996F}">
  <dimension ref="B2:O11"/>
  <sheetViews>
    <sheetView showGridLines="0" showRowColHeaders="0" tabSelected="1" workbookViewId="0">
      <selection activeCell="C18" sqref="C18"/>
    </sheetView>
  </sheetViews>
  <sheetFormatPr defaultRowHeight="15" x14ac:dyDescent="0.25"/>
  <sheetData>
    <row r="2" spans="2:15" ht="15.75" thickBot="1" x14ac:dyDescent="0.3">
      <c r="B2" s="67" t="s">
        <v>48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4" spans="2:15" x14ac:dyDescent="0.25">
      <c r="B4" t="s">
        <v>50</v>
      </c>
    </row>
    <row r="5" spans="2:15" x14ac:dyDescent="0.25">
      <c r="B5" t="s">
        <v>51</v>
      </c>
    </row>
    <row r="7" spans="2:15" ht="15.75" thickBot="1" x14ac:dyDescent="0.3">
      <c r="B7" s="67" t="s">
        <v>47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9" spans="2:15" x14ac:dyDescent="0.25">
      <c r="B9" t="s">
        <v>52</v>
      </c>
    </row>
    <row r="10" spans="2:15" x14ac:dyDescent="0.25">
      <c r="B10" t="s">
        <v>53</v>
      </c>
    </row>
    <row r="11" spans="2:15" x14ac:dyDescent="0.25">
      <c r="B11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9350-B8E3-4C02-BA40-5CE161C811D5}">
  <dimension ref="A1:K37"/>
  <sheetViews>
    <sheetView showGridLines="0" showRowColHeaders="0" zoomScaleNormal="100" workbookViewId="0"/>
  </sheetViews>
  <sheetFormatPr defaultRowHeight="15" x14ac:dyDescent="0.25"/>
  <cols>
    <col min="1" max="1" width="9.140625" style="4"/>
    <col min="2" max="2" width="91.42578125" style="4" customWidth="1"/>
    <col min="3" max="3" width="27" style="4" bestFit="1" customWidth="1"/>
    <col min="4" max="4" width="29.85546875" style="4" customWidth="1"/>
    <col min="5" max="5" width="28.42578125" style="4" customWidth="1"/>
    <col min="6" max="6" width="9.140625" style="4"/>
    <col min="7" max="7" width="21.42578125" style="4" bestFit="1" customWidth="1"/>
    <col min="8" max="8" width="14.7109375" style="4" customWidth="1"/>
    <col min="9" max="9" width="16.7109375" style="4" bestFit="1" customWidth="1"/>
    <col min="10" max="16384" width="9.140625" style="4"/>
  </cols>
  <sheetData>
    <row r="1" spans="1:11" s="1" customFormat="1" ht="27" thickBot="1" x14ac:dyDescent="0.45">
      <c r="A1" s="3"/>
      <c r="B1" s="1" t="s">
        <v>46</v>
      </c>
      <c r="I1" s="2"/>
      <c r="J1" s="3"/>
    </row>
    <row r="2" spans="1:11" x14ac:dyDescent="0.25">
      <c r="A2" s="7"/>
      <c r="H2" s="5"/>
      <c r="I2" s="6"/>
      <c r="J2" s="7"/>
      <c r="K2" s="11"/>
    </row>
    <row r="3" spans="1:11" ht="19.5" x14ac:dyDescent="0.3">
      <c r="A3" s="7"/>
      <c r="G3" s="8" t="s">
        <v>0</v>
      </c>
      <c r="H3" s="5"/>
      <c r="I3" s="9" t="s">
        <v>1</v>
      </c>
      <c r="J3" s="10"/>
      <c r="K3" s="11"/>
    </row>
    <row r="4" spans="1:11" ht="19.5" x14ac:dyDescent="0.3">
      <c r="A4" s="7"/>
      <c r="B4" s="12" t="s">
        <v>2</v>
      </c>
      <c r="D4" s="13" t="s">
        <v>33</v>
      </c>
      <c r="E4" s="14" t="s">
        <v>4</v>
      </c>
      <c r="G4" s="15">
        <f>VLOOKUP(D4,[1]COP!$A$2:$B$13,2,FALSE)</f>
        <v>6.81</v>
      </c>
      <c r="H4" s="5"/>
      <c r="I4" s="58" t="s">
        <v>44</v>
      </c>
      <c r="J4" s="10"/>
      <c r="K4" s="11"/>
    </row>
    <row r="5" spans="1:11" x14ac:dyDescent="0.25">
      <c r="A5" s="7"/>
      <c r="H5" s="5"/>
      <c r="I5" s="59"/>
      <c r="J5" s="10"/>
      <c r="K5" s="56"/>
    </row>
    <row r="6" spans="1:11" ht="19.5" x14ac:dyDescent="0.3">
      <c r="A6" s="7"/>
      <c r="B6" s="12" t="s">
        <v>6</v>
      </c>
      <c r="D6" s="16">
        <v>1</v>
      </c>
      <c r="E6" s="14" t="s">
        <v>4</v>
      </c>
      <c r="H6" s="5"/>
      <c r="I6" s="5"/>
      <c r="J6" s="10"/>
      <c r="K6" s="56"/>
    </row>
    <row r="7" spans="1:11" x14ac:dyDescent="0.25">
      <c r="A7" s="7"/>
      <c r="H7" s="5"/>
      <c r="I7" s="5"/>
      <c r="J7" s="10"/>
      <c r="K7" s="56"/>
    </row>
    <row r="8" spans="1:11" ht="19.5" x14ac:dyDescent="0.3">
      <c r="A8" s="7"/>
      <c r="B8" s="12" t="s">
        <v>8</v>
      </c>
      <c r="D8" s="17" t="s">
        <v>42</v>
      </c>
      <c r="E8" s="14" t="s">
        <v>4</v>
      </c>
      <c r="F8" s="14"/>
      <c r="H8" s="5"/>
      <c r="I8" s="5"/>
      <c r="J8" s="10"/>
      <c r="K8" s="56"/>
    </row>
    <row r="9" spans="1:11" ht="19.5" x14ac:dyDescent="0.3">
      <c r="A9" s="7"/>
      <c r="B9" s="18"/>
      <c r="D9" s="19"/>
      <c r="F9" s="14"/>
      <c r="H9" s="5"/>
      <c r="I9" s="5"/>
      <c r="J9" s="10"/>
      <c r="K9" s="56"/>
    </row>
    <row r="10" spans="1:11" ht="15.75" thickBot="1" x14ac:dyDescent="0.3">
      <c r="A10" s="7"/>
      <c r="C10" s="20" t="s">
        <v>9</v>
      </c>
      <c r="E10" s="21" t="s">
        <v>10</v>
      </c>
      <c r="H10" s="5"/>
      <c r="I10" s="5"/>
      <c r="J10" s="64"/>
      <c r="K10" s="56"/>
    </row>
    <row r="11" spans="1:11" ht="21" thickTop="1" thickBot="1" x14ac:dyDescent="0.35">
      <c r="A11" s="7"/>
      <c r="B11" s="12" t="s">
        <v>11</v>
      </c>
      <c r="C11" s="22"/>
      <c r="D11" s="23">
        <f>IF(C11 = "", K11, C11)</f>
        <v>40</v>
      </c>
      <c r="G11" s="24"/>
      <c r="H11" s="11">
        <v>640</v>
      </c>
      <c r="I11" s="11">
        <v>6</v>
      </c>
      <c r="J11" s="64"/>
      <c r="K11" s="25">
        <v>40</v>
      </c>
    </row>
    <row r="12" spans="1:11" ht="16.5" thickTop="1" thickBot="1" x14ac:dyDescent="0.3">
      <c r="A12" s="7"/>
      <c r="C12" s="20" t="s">
        <v>9</v>
      </c>
      <c r="E12" s="21" t="s">
        <v>10</v>
      </c>
      <c r="G12" s="24"/>
      <c r="H12" s="5"/>
      <c r="I12" s="5"/>
      <c r="J12" s="64"/>
      <c r="K12" s="11"/>
    </row>
    <row r="13" spans="1:11" ht="21" thickTop="1" thickBot="1" x14ac:dyDescent="0.35">
      <c r="A13" s="7"/>
      <c r="B13" s="12" t="s">
        <v>13</v>
      </c>
      <c r="C13" s="22"/>
      <c r="D13" s="23">
        <f>IF(C13 = "", K13, C13)</f>
        <v>10</v>
      </c>
      <c r="G13" s="24"/>
      <c r="H13" s="11">
        <v>600</v>
      </c>
      <c r="I13" s="11">
        <v>600</v>
      </c>
      <c r="J13" s="64"/>
      <c r="K13" s="25">
        <v>10</v>
      </c>
    </row>
    <row r="14" spans="1:11" ht="15.75" thickTop="1" x14ac:dyDescent="0.25">
      <c r="A14" s="7"/>
      <c r="C14" s="26"/>
      <c r="H14" s="5"/>
      <c r="I14" s="5"/>
      <c r="J14" s="64"/>
      <c r="K14" s="56"/>
    </row>
    <row r="15" spans="1:11" ht="19.5" x14ac:dyDescent="0.3">
      <c r="A15" s="7"/>
      <c r="B15" s="12" t="s">
        <v>15</v>
      </c>
      <c r="D15" s="27" cm="1">
        <f t="array" ref="D15">_xlfn.XLOOKUP(1,(D4 = 'Premium rates'!A2:A44) * (D6='Premium rates'!B2:B44), 'Premium rates'!C2:C44)</f>
        <v>4.3400000000000001E-2</v>
      </c>
      <c r="H15" s="5"/>
      <c r="I15" s="11">
        <v>8.1570940000000007</v>
      </c>
      <c r="J15" s="64"/>
      <c r="K15" s="56"/>
    </row>
    <row r="16" spans="1:11" ht="19.5" x14ac:dyDescent="0.3">
      <c r="A16" s="7"/>
      <c r="B16" s="18"/>
      <c r="D16" s="19"/>
      <c r="H16" s="5"/>
      <c r="I16" s="5"/>
      <c r="J16" s="64"/>
      <c r="K16" s="56"/>
    </row>
    <row r="17" spans="1:11" ht="15.75" thickBot="1" x14ac:dyDescent="0.3">
      <c r="A17" s="7"/>
      <c r="D17" s="20" t="s">
        <v>17</v>
      </c>
      <c r="E17" s="20" t="s">
        <v>18</v>
      </c>
      <c r="H17" s="5"/>
      <c r="I17" s="57"/>
      <c r="J17" s="10"/>
      <c r="K17" s="56"/>
    </row>
    <row r="18" spans="1:11" ht="21" thickTop="1" thickBot="1" x14ac:dyDescent="0.35">
      <c r="A18" s="7"/>
      <c r="B18" s="12" t="s">
        <v>20</v>
      </c>
      <c r="D18" s="28"/>
      <c r="E18" s="28"/>
      <c r="F18" s="11">
        <v>5</v>
      </c>
      <c r="H18" s="5"/>
      <c r="I18" s="57"/>
      <c r="J18" s="29"/>
      <c r="K18" s="56"/>
    </row>
    <row r="19" spans="1:11" ht="16.5" thickTop="1" thickBot="1" x14ac:dyDescent="0.3">
      <c r="A19" s="7"/>
      <c r="H19" s="5"/>
      <c r="I19" s="24"/>
      <c r="J19" s="29"/>
      <c r="K19" s="56"/>
    </row>
    <row r="20" spans="1:11" ht="20.25" thickBot="1" x14ac:dyDescent="0.35">
      <c r="A20" s="7"/>
      <c r="B20" s="12" t="s">
        <v>23</v>
      </c>
      <c r="D20" s="62"/>
      <c r="I20" s="24"/>
      <c r="J20" s="29"/>
      <c r="K20" s="60"/>
    </row>
    <row r="21" spans="1:11" ht="15.75" thickBot="1" x14ac:dyDescent="0.3">
      <c r="A21" s="7"/>
      <c r="B21" s="30"/>
      <c r="C21" s="30"/>
      <c r="D21" s="30"/>
      <c r="E21" s="30"/>
      <c r="F21" s="30"/>
      <c r="G21" s="30"/>
      <c r="H21" s="30"/>
      <c r="I21" s="30"/>
      <c r="J21" s="31"/>
      <c r="K21" s="61"/>
    </row>
    <row r="22" spans="1:11" x14ac:dyDescent="0.25">
      <c r="A22" s="7"/>
      <c r="J22" s="7"/>
    </row>
    <row r="23" spans="1:11" ht="19.5" x14ac:dyDescent="0.3">
      <c r="A23" s="7"/>
      <c r="B23" s="32" t="s">
        <v>24</v>
      </c>
      <c r="C23" s="33" t="s">
        <v>4</v>
      </c>
      <c r="F23" s="14" t="s">
        <v>45</v>
      </c>
      <c r="J23" s="7"/>
    </row>
    <row r="24" spans="1:11" ht="19.5" x14ac:dyDescent="0.3">
      <c r="A24" s="7"/>
      <c r="B24" s="34" t="s">
        <v>25</v>
      </c>
      <c r="C24" s="35" t="s">
        <v>43</v>
      </c>
      <c r="D24" s="63">
        <f>IF(C24 = "Projected", 87000000/(182000000),IF(C24="Manual",$J$24/100))</f>
        <v>0.47802197802197804</v>
      </c>
      <c r="J24" s="36">
        <v>100</v>
      </c>
    </row>
    <row r="25" spans="1:11" x14ac:dyDescent="0.25">
      <c r="A25" s="7"/>
      <c r="J25" s="7"/>
    </row>
    <row r="26" spans="1:11" ht="19.5" x14ac:dyDescent="0.3">
      <c r="A26" s="7"/>
      <c r="B26" s="37" t="s">
        <v>26</v>
      </c>
      <c r="D26" s="38">
        <f>IF(D8="Bu",$D$20*$D$18*$D$15,$D$15*$D$20*E18)</f>
        <v>0</v>
      </c>
      <c r="J26" s="7"/>
    </row>
    <row r="27" spans="1:11" x14ac:dyDescent="0.25">
      <c r="A27" s="7"/>
      <c r="J27" s="7"/>
    </row>
    <row r="28" spans="1:11" ht="19.5" x14ac:dyDescent="0.3">
      <c r="A28" s="7"/>
      <c r="B28" s="39" t="s">
        <v>27</v>
      </c>
      <c r="D28" s="40">
        <f>IF(C11="",0,IF(D8="Bu",MAX((G4-C11)*D18*D20*0.4/2,0),MAX((G4*2204.62-C11)*E18*D20*0.4/2,0))*D24)</f>
        <v>0</v>
      </c>
      <c r="J28" s="7"/>
    </row>
    <row r="29" spans="1:11" x14ac:dyDescent="0.25">
      <c r="A29" s="7"/>
      <c r="J29" s="7"/>
    </row>
    <row r="30" spans="1:11" ht="19.5" x14ac:dyDescent="0.3">
      <c r="A30" s="7"/>
      <c r="B30" s="37" t="s">
        <v>28</v>
      </c>
      <c r="D30" s="41">
        <f>D28-D26</f>
        <v>0</v>
      </c>
      <c r="J30" s="7"/>
    </row>
    <row r="31" spans="1:11" x14ac:dyDescent="0.25">
      <c r="A31" s="7"/>
      <c r="J31" s="7"/>
    </row>
    <row r="32" spans="1:11" ht="19.5" x14ac:dyDescent="0.3">
      <c r="A32" s="7"/>
      <c r="B32" s="37" t="s">
        <v>29</v>
      </c>
      <c r="D32" s="41">
        <f>IF(C13="",0,IF(D8="Bu",MAX((G4-C13)*D18*D20*0.4/2,0),MAX((G4*2204.62-C13)*E18*D20*0.4/2,0))*D24)</f>
        <v>0</v>
      </c>
      <c r="J32" s="7"/>
    </row>
    <row r="33" spans="1:11" x14ac:dyDescent="0.25">
      <c r="A33" s="7"/>
      <c r="J33" s="7"/>
    </row>
    <row r="34" spans="1:11" ht="19.5" x14ac:dyDescent="0.3">
      <c r="A34" s="7"/>
      <c r="B34" s="37" t="s">
        <v>30</v>
      </c>
      <c r="D34" s="41">
        <f>D30+D32</f>
        <v>0</v>
      </c>
      <c r="J34" s="7"/>
    </row>
    <row r="35" spans="1:11" s="42" customFormat="1" x14ac:dyDescent="0.25">
      <c r="A35" s="43"/>
      <c r="B35" s="44" t="s">
        <v>31</v>
      </c>
      <c r="J35" s="43"/>
    </row>
    <row r="36" spans="1:11" ht="15.75" thickBot="1" x14ac:dyDescent="0.3">
      <c r="A36" s="45"/>
      <c r="B36" s="65"/>
      <c r="C36" s="45"/>
      <c r="D36" s="45"/>
      <c r="E36" s="45"/>
      <c r="F36" s="45"/>
      <c r="G36" s="45"/>
      <c r="H36" s="45"/>
      <c r="I36" s="45"/>
      <c r="J36" s="46"/>
      <c r="K36" s="45"/>
    </row>
    <row r="37" spans="1:11" ht="15.75" thickTop="1" x14ac:dyDescent="0.25"/>
  </sheetData>
  <sheetProtection algorithmName="SHA-512" hashValue="PU+ojxA6U4wgOcbR325da20x5dEVpG5N7iVvEBEDio1G1d+kIAn3Zjd6Mvwp7ZdGRogXjcYE0n3n8S3jClEdlg==" saltValue="YOpV6g8JCbT4D+fp873HWw==" spinCount="100000" sheet="1" objects="1" scenarios="1"/>
  <dataValidations count="6">
    <dataValidation type="custom" allowBlank="1" showInputMessage="1" showErrorMessage="1" errorTitle="You entered Tons" error="Please enter value in tons" sqref="D18" xr:uid="{F4498C94-C669-43D4-AF1F-8AEC57E95760}">
      <formula1>$D$8 &lt;&gt; "Tons"</formula1>
    </dataValidation>
    <dataValidation type="custom" allowBlank="1" showInputMessage="1" showErrorMessage="1" errorTitle="You selected bushels" error="Please enter value in bushels" sqref="E18" xr:uid="{17F34641-3D62-4E4B-9C1D-B56A9ECEA8E4}">
      <formula1>$D$8 &lt;&gt; "Bu"</formula1>
    </dataValidation>
    <dataValidation type="list" allowBlank="1" showInputMessage="1" showErrorMessage="1" sqref="D8:D9" xr:uid="{5DBA8AE6-6714-4D2E-A8B8-E75BCDFD3493}">
      <formula1>"Bu, Tons"</formula1>
    </dataValidation>
    <dataValidation type="list" allowBlank="1" showInputMessage="1" showErrorMessage="1" sqref="C24" xr:uid="{6CC366CB-4E07-43B2-A626-582ABCB3FEAB}">
      <formula1>"Projected, Manual"</formula1>
    </dataValidation>
    <dataValidation type="list" allowBlank="1" showInputMessage="1" showErrorMessage="1" sqref="D6" xr:uid="{8F76850A-8280-4AD5-9F28-B5C5B8626168}">
      <formula1>"80%, 90%, 95%, 100%"</formula1>
    </dataValidation>
    <dataValidation type="list" allowBlank="1" showInputMessage="1" showErrorMessage="1" sqref="D4" xr:uid="{22972358-CE99-427B-911A-001207D1D549}">
      <formula1>"Soybeans, Corn, HR Winter Wheat, SW Winter Wheat, SR Winter Wheat, Spring Wheat, Spring Grain, Oats, Barley, Canola, White and Black beans"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4</xdr:col>
                    <xdr:colOff>190500</xdr:colOff>
                    <xdr:row>9</xdr:row>
                    <xdr:rowOff>180975</xdr:rowOff>
                  </from>
                  <to>
                    <xdr:col>6</xdr:col>
                    <xdr:colOff>952500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4</xdr:col>
                    <xdr:colOff>200025</xdr:colOff>
                    <xdr:row>11</xdr:row>
                    <xdr:rowOff>171450</xdr:rowOff>
                  </from>
                  <to>
                    <xdr:col>6</xdr:col>
                    <xdr:colOff>962025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croll Bar 3">
              <controlPr defaultSize="0" autoPict="0">
                <anchor moveWithCells="1">
                  <from>
                    <xdr:col>4</xdr:col>
                    <xdr:colOff>190500</xdr:colOff>
                    <xdr:row>23</xdr:row>
                    <xdr:rowOff>19050</xdr:rowOff>
                  </from>
                  <to>
                    <xdr:col>6</xdr:col>
                    <xdr:colOff>933450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402E6-0F7D-4CF3-96C7-CF60806FA707}">
  <dimension ref="A1:B13"/>
  <sheetViews>
    <sheetView workbookViewId="0">
      <selection sqref="A1:B13"/>
    </sheetView>
  </sheetViews>
  <sheetFormatPr defaultRowHeight="15" x14ac:dyDescent="0.25"/>
  <cols>
    <col min="1" max="1" width="21.42578125" bestFit="1" customWidth="1"/>
  </cols>
  <sheetData>
    <row r="1" spans="1:2" ht="15.75" thickBot="1" x14ac:dyDescent="0.3">
      <c r="A1" s="47" t="s">
        <v>5</v>
      </c>
      <c r="B1" s="47" t="s">
        <v>32</v>
      </c>
    </row>
    <row r="2" spans="1:2" ht="15.75" thickTop="1" x14ac:dyDescent="0.25">
      <c r="A2" t="s">
        <v>33</v>
      </c>
      <c r="B2">
        <v>6.81</v>
      </c>
    </row>
    <row r="3" spans="1:2" x14ac:dyDescent="0.25">
      <c r="A3" t="s">
        <v>7</v>
      </c>
      <c r="B3">
        <v>17.489999999999998</v>
      </c>
    </row>
    <row r="4" spans="1:2" x14ac:dyDescent="0.25">
      <c r="A4" t="s">
        <v>34</v>
      </c>
      <c r="B4">
        <v>9.82</v>
      </c>
    </row>
    <row r="5" spans="1:2" x14ac:dyDescent="0.25">
      <c r="A5" t="s">
        <v>35</v>
      </c>
      <c r="B5">
        <v>9.7200000000000006</v>
      </c>
    </row>
    <row r="6" spans="1:2" x14ac:dyDescent="0.25">
      <c r="A6" t="s">
        <v>36</v>
      </c>
      <c r="B6">
        <v>9.6199999999999992</v>
      </c>
    </row>
    <row r="7" spans="1:2" x14ac:dyDescent="0.25">
      <c r="A7" t="s">
        <v>12</v>
      </c>
      <c r="B7">
        <v>10.38</v>
      </c>
    </row>
    <row r="8" spans="1:2" x14ac:dyDescent="0.25">
      <c r="A8" t="s">
        <v>14</v>
      </c>
      <c r="B8">
        <v>0.17030000000000001</v>
      </c>
    </row>
    <row r="9" spans="1:2" x14ac:dyDescent="0.25">
      <c r="A9" t="s">
        <v>3</v>
      </c>
      <c r="B9">
        <v>0.17030000000000001</v>
      </c>
    </row>
    <row r="10" spans="1:2" x14ac:dyDescent="0.25">
      <c r="A10" t="s">
        <v>16</v>
      </c>
      <c r="B10">
        <v>0.17030000000000001</v>
      </c>
    </row>
    <row r="11" spans="1:2" x14ac:dyDescent="0.25">
      <c r="A11" t="s">
        <v>19</v>
      </c>
      <c r="B11">
        <v>0.44619999999999999</v>
      </c>
    </row>
    <row r="12" spans="1:2" x14ac:dyDescent="0.25">
      <c r="A12" t="s">
        <v>21</v>
      </c>
      <c r="B12">
        <v>0.53059999999999996</v>
      </c>
    </row>
    <row r="13" spans="1:2" ht="15.75" thickBot="1" x14ac:dyDescent="0.3">
      <c r="A13" s="48" t="s">
        <v>22</v>
      </c>
      <c r="B13" s="48">
        <v>0.54830000000000001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AA56F-8CA9-4DA9-A582-14647984B039}">
  <dimension ref="A1:D44"/>
  <sheetViews>
    <sheetView showGridLines="0" workbookViewId="0">
      <selection sqref="A1:D44"/>
    </sheetView>
  </sheetViews>
  <sheetFormatPr defaultRowHeight="15" x14ac:dyDescent="0.25"/>
  <cols>
    <col min="1" max="1" width="21.42578125" bestFit="1" customWidth="1"/>
  </cols>
  <sheetData>
    <row r="1" spans="1:4" x14ac:dyDescent="0.25">
      <c r="A1" s="49" t="s">
        <v>5</v>
      </c>
      <c r="B1" s="50" t="s">
        <v>37</v>
      </c>
      <c r="C1" s="51" t="s">
        <v>38</v>
      </c>
      <c r="D1" s="52" t="s">
        <v>39</v>
      </c>
    </row>
    <row r="2" spans="1:4" x14ac:dyDescent="0.25">
      <c r="A2" s="53" t="s">
        <v>33</v>
      </c>
      <c r="B2" s="54">
        <v>1</v>
      </c>
      <c r="C2">
        <v>4.3400000000000001E-2</v>
      </c>
      <c r="D2" s="55">
        <v>4.1399999999999999E-2</v>
      </c>
    </row>
    <row r="3" spans="1:4" x14ac:dyDescent="0.25">
      <c r="A3" s="53" t="s">
        <v>33</v>
      </c>
      <c r="B3" s="54">
        <v>0.95</v>
      </c>
      <c r="C3">
        <v>2.6700000000000002E-2</v>
      </c>
      <c r="D3" s="55">
        <v>2.5499999999999998E-2</v>
      </c>
    </row>
    <row r="4" spans="1:4" x14ac:dyDescent="0.25">
      <c r="A4" s="53" t="s">
        <v>33</v>
      </c>
      <c r="B4" s="54">
        <v>0.9</v>
      </c>
      <c r="C4">
        <v>1.49E-2</v>
      </c>
      <c r="D4" s="55">
        <v>1.4200000000000001E-2</v>
      </c>
    </row>
    <row r="5" spans="1:4" x14ac:dyDescent="0.25">
      <c r="A5" s="53" t="s">
        <v>33</v>
      </c>
      <c r="B5" s="54">
        <v>0.8</v>
      </c>
      <c r="C5">
        <v>2.3E-3</v>
      </c>
      <c r="D5" s="55">
        <v>2.2000000000000001E-3</v>
      </c>
    </row>
    <row r="6" spans="1:4" x14ac:dyDescent="0.25">
      <c r="A6" s="53" t="s">
        <v>16</v>
      </c>
      <c r="B6" s="54">
        <v>1</v>
      </c>
      <c r="C6">
        <v>3.8E-3</v>
      </c>
      <c r="D6" s="55">
        <v>3.7000000000000002E-3</v>
      </c>
    </row>
    <row r="7" spans="1:4" x14ac:dyDescent="0.25">
      <c r="A7" s="53" t="s">
        <v>16</v>
      </c>
      <c r="B7" s="54">
        <v>0.95</v>
      </c>
      <c r="C7">
        <v>3.3E-3</v>
      </c>
      <c r="D7" s="55">
        <v>3.2000000000000002E-3</v>
      </c>
    </row>
    <row r="8" spans="1:4" x14ac:dyDescent="0.25">
      <c r="A8" s="53" t="s">
        <v>16</v>
      </c>
      <c r="B8" s="54">
        <v>0.9</v>
      </c>
      <c r="C8">
        <v>2.8E-3</v>
      </c>
      <c r="D8" s="55">
        <v>2.7000000000000001E-3</v>
      </c>
    </row>
    <row r="9" spans="1:4" x14ac:dyDescent="0.25">
      <c r="A9" s="53" t="s">
        <v>16</v>
      </c>
      <c r="B9" s="54">
        <v>0.8</v>
      </c>
      <c r="C9">
        <v>1.6000000000000001E-3</v>
      </c>
      <c r="D9" s="55">
        <v>1.6000000000000001E-3</v>
      </c>
    </row>
    <row r="10" spans="1:4" x14ac:dyDescent="0.25">
      <c r="A10" s="53" t="s">
        <v>19</v>
      </c>
      <c r="B10" s="54">
        <v>1</v>
      </c>
      <c r="C10">
        <v>5.1000000000000004E-3</v>
      </c>
      <c r="D10" s="55">
        <v>4.8999999999999998E-3</v>
      </c>
    </row>
    <row r="11" spans="1:4" x14ac:dyDescent="0.25">
      <c r="A11" s="53" t="s">
        <v>19</v>
      </c>
      <c r="B11" s="54">
        <v>0.95</v>
      </c>
      <c r="C11">
        <v>3.8E-3</v>
      </c>
      <c r="D11" s="55">
        <v>3.7000000000000002E-3</v>
      </c>
    </row>
    <row r="12" spans="1:4" x14ac:dyDescent="0.25">
      <c r="A12" s="53" t="s">
        <v>19</v>
      </c>
      <c r="B12" s="54">
        <v>0.9</v>
      </c>
      <c r="C12">
        <v>2.8E-3</v>
      </c>
      <c r="D12" s="55">
        <v>2.7000000000000001E-3</v>
      </c>
    </row>
    <row r="13" spans="1:4" x14ac:dyDescent="0.25">
      <c r="A13" s="53" t="s">
        <v>19</v>
      </c>
      <c r="B13" s="54">
        <v>0.8</v>
      </c>
      <c r="C13">
        <v>8.9999999999999998E-4</v>
      </c>
      <c r="D13" s="55">
        <v>8.9999999999999998E-4</v>
      </c>
    </row>
    <row r="14" spans="1:4" x14ac:dyDescent="0.25">
      <c r="A14" s="53" t="s">
        <v>40</v>
      </c>
      <c r="B14" s="54">
        <v>1</v>
      </c>
      <c r="C14">
        <v>4.87E-2</v>
      </c>
      <c r="D14" s="55">
        <v>4.6399999999999997E-2</v>
      </c>
    </row>
    <row r="15" spans="1:4" x14ac:dyDescent="0.25">
      <c r="A15" s="53" t="s">
        <v>40</v>
      </c>
      <c r="B15" s="54">
        <v>0.95</v>
      </c>
      <c r="C15">
        <v>3.0800000000000001E-2</v>
      </c>
      <c r="D15" s="55">
        <v>2.9399999999999999E-2</v>
      </c>
    </row>
    <row r="16" spans="1:4" x14ac:dyDescent="0.25">
      <c r="A16" s="53" t="s">
        <v>40</v>
      </c>
      <c r="B16" s="54">
        <v>0.9</v>
      </c>
      <c r="C16">
        <v>1.5800000000000002E-2</v>
      </c>
      <c r="D16" s="55">
        <v>1.5100000000000001E-2</v>
      </c>
    </row>
    <row r="17" spans="1:4" x14ac:dyDescent="0.25">
      <c r="A17" s="53" t="s">
        <v>40</v>
      </c>
      <c r="B17" s="54">
        <v>0.8</v>
      </c>
      <c r="C17">
        <v>3.2000000000000002E-3</v>
      </c>
      <c r="D17" s="55">
        <v>3.0999999999999999E-3</v>
      </c>
    </row>
    <row r="18" spans="1:4" x14ac:dyDescent="0.25">
      <c r="A18" s="53" t="s">
        <v>3</v>
      </c>
      <c r="B18" s="54">
        <v>1</v>
      </c>
      <c r="C18">
        <v>3.8E-3</v>
      </c>
      <c r="D18" s="55">
        <v>3.7000000000000002E-3</v>
      </c>
    </row>
    <row r="19" spans="1:4" x14ac:dyDescent="0.25">
      <c r="A19" s="53" t="s">
        <v>3</v>
      </c>
      <c r="B19" s="54">
        <v>0.95</v>
      </c>
      <c r="C19">
        <v>3.3E-3</v>
      </c>
      <c r="D19" s="55">
        <v>3.2000000000000002E-3</v>
      </c>
    </row>
    <row r="20" spans="1:4" x14ac:dyDescent="0.25">
      <c r="A20" s="53" t="s">
        <v>3</v>
      </c>
      <c r="B20" s="54">
        <v>0.9</v>
      </c>
      <c r="C20">
        <v>2.8E-3</v>
      </c>
      <c r="D20" s="55">
        <v>2.7000000000000001E-3</v>
      </c>
    </row>
    <row r="21" spans="1:4" x14ac:dyDescent="0.25">
      <c r="A21" s="53" t="s">
        <v>3</v>
      </c>
      <c r="B21" s="54">
        <v>0.8</v>
      </c>
      <c r="C21">
        <v>1.6000000000000001E-3</v>
      </c>
      <c r="D21" s="55">
        <v>1.6000000000000001E-3</v>
      </c>
    </row>
    <row r="22" spans="1:4" x14ac:dyDescent="0.25">
      <c r="A22" s="53" t="s">
        <v>36</v>
      </c>
      <c r="B22" s="54">
        <v>1</v>
      </c>
      <c r="C22">
        <v>4.87E-2</v>
      </c>
      <c r="D22" s="55">
        <v>4.6399999999999997E-2</v>
      </c>
    </row>
    <row r="23" spans="1:4" x14ac:dyDescent="0.25">
      <c r="A23" s="53" t="s">
        <v>36</v>
      </c>
      <c r="B23" s="54">
        <v>0.95</v>
      </c>
      <c r="C23">
        <v>3.0800000000000001E-2</v>
      </c>
      <c r="D23" s="55">
        <v>2.9399999999999999E-2</v>
      </c>
    </row>
    <row r="24" spans="1:4" x14ac:dyDescent="0.25">
      <c r="A24" s="53" t="s">
        <v>36</v>
      </c>
      <c r="B24" s="54">
        <v>0.9</v>
      </c>
      <c r="C24">
        <v>1.5800000000000002E-2</v>
      </c>
      <c r="D24" s="55">
        <v>1.5100000000000001E-2</v>
      </c>
    </row>
    <row r="25" spans="1:4" x14ac:dyDescent="0.25">
      <c r="A25" s="53" t="s">
        <v>36</v>
      </c>
      <c r="B25" s="54">
        <v>0.8</v>
      </c>
      <c r="C25">
        <v>3.2000000000000002E-3</v>
      </c>
      <c r="D25" s="55">
        <v>3.0999999999999999E-3</v>
      </c>
    </row>
    <row r="26" spans="1:4" x14ac:dyDescent="0.25">
      <c r="A26" s="53" t="s">
        <v>35</v>
      </c>
      <c r="B26" s="54">
        <v>1</v>
      </c>
      <c r="C26">
        <v>4.87E-2</v>
      </c>
      <c r="D26" s="55">
        <v>4.6399999999999997E-2</v>
      </c>
    </row>
    <row r="27" spans="1:4" x14ac:dyDescent="0.25">
      <c r="A27" s="53" t="s">
        <v>35</v>
      </c>
      <c r="B27" s="54">
        <v>0.95</v>
      </c>
      <c r="C27">
        <v>3.0800000000000001E-2</v>
      </c>
      <c r="D27" s="55">
        <v>2.9399999999999999E-2</v>
      </c>
    </row>
    <row r="28" spans="1:4" x14ac:dyDescent="0.25">
      <c r="A28" s="53" t="s">
        <v>35</v>
      </c>
      <c r="B28" s="54">
        <v>0.9</v>
      </c>
      <c r="C28">
        <v>1.5800000000000002E-2</v>
      </c>
      <c r="D28" s="55">
        <v>1.5100000000000001E-2</v>
      </c>
    </row>
    <row r="29" spans="1:4" x14ac:dyDescent="0.25">
      <c r="A29" s="53" t="s">
        <v>35</v>
      </c>
      <c r="B29" s="54">
        <v>0.8</v>
      </c>
      <c r="C29">
        <v>3.2000000000000002E-3</v>
      </c>
      <c r="D29" s="55">
        <v>3.0999999999999999E-3</v>
      </c>
    </row>
    <row r="30" spans="1:4" x14ac:dyDescent="0.25">
      <c r="A30" s="53" t="s">
        <v>7</v>
      </c>
      <c r="B30" s="54">
        <v>1</v>
      </c>
      <c r="C30">
        <v>7.0599999999999996E-2</v>
      </c>
      <c r="D30" s="55">
        <v>6.7299999999999999E-2</v>
      </c>
    </row>
    <row r="31" spans="1:4" x14ac:dyDescent="0.25">
      <c r="A31" s="53" t="s">
        <v>7</v>
      </c>
      <c r="B31" s="54">
        <v>0.95</v>
      </c>
      <c r="C31">
        <v>3.5499999999999997E-2</v>
      </c>
      <c r="D31" s="55">
        <v>3.39E-2</v>
      </c>
    </row>
    <row r="32" spans="1:4" x14ac:dyDescent="0.25">
      <c r="A32" s="53" t="s">
        <v>7</v>
      </c>
      <c r="B32" s="54">
        <v>0.9</v>
      </c>
      <c r="C32">
        <v>1.6400000000000001E-2</v>
      </c>
      <c r="D32" s="55">
        <v>1.5699999999999999E-2</v>
      </c>
    </row>
    <row r="33" spans="1:4" x14ac:dyDescent="0.25">
      <c r="A33" s="53" t="s">
        <v>7</v>
      </c>
      <c r="B33" s="54">
        <v>0.8</v>
      </c>
      <c r="C33">
        <v>1E-4</v>
      </c>
      <c r="D33" s="55">
        <v>1E-4</v>
      </c>
    </row>
    <row r="34" spans="1:4" x14ac:dyDescent="0.25">
      <c r="A34" s="53" t="s">
        <v>14</v>
      </c>
      <c r="B34" s="54">
        <v>1</v>
      </c>
      <c r="C34">
        <v>3.8E-3</v>
      </c>
      <c r="D34" s="55">
        <v>3.7000000000000002E-3</v>
      </c>
    </row>
    <row r="35" spans="1:4" x14ac:dyDescent="0.25">
      <c r="A35" s="53" t="s">
        <v>14</v>
      </c>
      <c r="B35" s="54">
        <v>0.95</v>
      </c>
      <c r="C35">
        <v>3.3E-3</v>
      </c>
      <c r="D35" s="55">
        <v>3.2000000000000002E-3</v>
      </c>
    </row>
    <row r="36" spans="1:4" x14ac:dyDescent="0.25">
      <c r="A36" s="53" t="s">
        <v>14</v>
      </c>
      <c r="B36" s="54">
        <v>0.9</v>
      </c>
      <c r="C36">
        <v>2.8E-3</v>
      </c>
      <c r="D36" s="55">
        <v>2.7000000000000001E-3</v>
      </c>
    </row>
    <row r="37" spans="1:4" x14ac:dyDescent="0.25">
      <c r="A37" s="53" t="s">
        <v>14</v>
      </c>
      <c r="B37" s="54">
        <v>0.8</v>
      </c>
      <c r="C37">
        <v>1.6000000000000001E-3</v>
      </c>
      <c r="D37" s="55">
        <v>1.6000000000000001E-3</v>
      </c>
    </row>
    <row r="38" spans="1:4" x14ac:dyDescent="0.25">
      <c r="A38" s="53" t="s">
        <v>12</v>
      </c>
      <c r="B38" s="54">
        <v>1</v>
      </c>
      <c r="C38">
        <v>9.5799999999999996E-2</v>
      </c>
      <c r="D38" s="55">
        <v>9.1300000000000006E-2</v>
      </c>
    </row>
    <row r="39" spans="1:4" x14ac:dyDescent="0.25">
      <c r="A39" s="53" t="s">
        <v>12</v>
      </c>
      <c r="B39" s="54">
        <v>0.95</v>
      </c>
      <c r="C39">
        <v>6.6400000000000001E-2</v>
      </c>
      <c r="D39" s="55">
        <v>6.3299999999999995E-2</v>
      </c>
    </row>
    <row r="40" spans="1:4" x14ac:dyDescent="0.25">
      <c r="A40" s="53" t="s">
        <v>12</v>
      </c>
      <c r="B40" s="54">
        <v>0.9</v>
      </c>
      <c r="C40">
        <v>4.07E-2</v>
      </c>
      <c r="D40" s="55">
        <v>3.8800000000000001E-2</v>
      </c>
    </row>
    <row r="41" spans="1:4" x14ac:dyDescent="0.25">
      <c r="A41" s="53" t="s">
        <v>12</v>
      </c>
      <c r="B41" s="54">
        <v>0.8</v>
      </c>
      <c r="C41">
        <v>4.1999999999999997E-3</v>
      </c>
      <c r="D41" s="55">
        <v>4.0000000000000001E-3</v>
      </c>
    </row>
    <row r="42" spans="1:4" x14ac:dyDescent="0.25">
      <c r="A42" s="53" t="s">
        <v>41</v>
      </c>
      <c r="B42" s="54">
        <v>1</v>
      </c>
      <c r="C42">
        <v>5.9999999999999995E-4</v>
      </c>
      <c r="D42" s="55">
        <v>5.9999999999999995E-4</v>
      </c>
    </row>
    <row r="43" spans="1:4" x14ac:dyDescent="0.25">
      <c r="A43" s="53" t="s">
        <v>41</v>
      </c>
      <c r="B43" s="54">
        <v>0.95</v>
      </c>
      <c r="C43">
        <v>2.0000000000000001E-4</v>
      </c>
      <c r="D43" s="55">
        <v>2.0000000000000001E-4</v>
      </c>
    </row>
    <row r="44" spans="1:4" x14ac:dyDescent="0.25">
      <c r="A44" s="53" t="s">
        <v>41</v>
      </c>
      <c r="B44" s="54">
        <v>0.9</v>
      </c>
      <c r="C44">
        <v>1E-4</v>
      </c>
      <c r="D44" s="55">
        <v>1E-4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Documentation</vt:lpstr>
      <vt:lpstr>Calculator</vt:lpstr>
      <vt:lpstr>COP</vt:lpstr>
      <vt:lpstr>Premium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Sankalp Sharma</dc:creator>
  <cp:lastModifiedBy>Sankalp Sharma</cp:lastModifiedBy>
  <dcterms:created xsi:type="dcterms:W3CDTF">2024-08-07T22:14:23Z</dcterms:created>
  <dcterms:modified xsi:type="dcterms:W3CDTF">2024-08-08T21:14:31Z</dcterms:modified>
</cp:coreProperties>
</file>